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<sst xmlns="http://schemas.openxmlformats.org/spreadsheetml/2006/main" count="162" uniqueCount="127">
  <si>
    <t>1. MÉRITOS DOCENTES.</t>
  </si>
  <si>
    <t>PUNTOS</t>
  </si>
  <si>
    <t>TIEMPO</t>
  </si>
  <si>
    <t>RESULTADO</t>
  </si>
  <si>
    <t>1.1 Antigüedad en el centro</t>
  </si>
  <si>
    <t xml:space="preserve">         1) Por el 1º y 2º año</t>
  </si>
  <si>
    <t>2 puntos / año</t>
  </si>
  <si>
    <t xml:space="preserve">               Fracción de mes</t>
  </si>
  <si>
    <t>0,1666 / mes</t>
  </si>
  <si>
    <t xml:space="preserve">         2) Por el 3º año</t>
  </si>
  <si>
    <t>4 puntos / año</t>
  </si>
  <si>
    <t xml:space="preserve">         3) Por el 4º y siguiente</t>
  </si>
  <si>
    <t>6 puntos / año</t>
  </si>
  <si>
    <t>0,5 / mes</t>
  </si>
  <si>
    <t>TOTAL  1.1.1</t>
  </si>
  <si>
    <t>1.1.2. Por cada año funcionario de carrera en situación de provisionalidad</t>
  </si>
  <si>
    <t>1.1.3. Por cada año funcionario de carrera en plaza especial dificultad</t>
  </si>
  <si>
    <t>0,1666  / mes</t>
  </si>
  <si>
    <t>SUBTOTAL</t>
  </si>
  <si>
    <t>TOTAL  1.1</t>
  </si>
  <si>
    <t>1.2 Antigüedad en el Cuerpo</t>
  </si>
  <si>
    <t>1.2.2. Por cada año funcionario carrera en otro cuerpo subgrupo superior</t>
  </si>
  <si>
    <t xml:space="preserve">1,5 puntos / año </t>
  </si>
  <si>
    <t>1.2.3. Por cada año funcioario carrera en otro cuerpo subgrupo inferior</t>
  </si>
  <si>
    <t>0,75 puntos / año</t>
  </si>
  <si>
    <t>TOTAL  1.2</t>
  </si>
  <si>
    <t>2) CUERPOS DE CATEDRÁTICOS</t>
  </si>
  <si>
    <t>PUNTUACIÓN</t>
  </si>
  <si>
    <t>5 puntos / año</t>
  </si>
  <si>
    <t>TITULOS</t>
  </si>
  <si>
    <t>3.1 Doctorado, postgrados y premios extraordinarios</t>
  </si>
  <si>
    <t xml:space="preserve">      3.1.1 Título de Doctor</t>
  </si>
  <si>
    <t xml:space="preserve">5 puntos </t>
  </si>
  <si>
    <t xml:space="preserve">      3.1.2 Título universitario oficial de Máster (al menos 60 créditos)</t>
  </si>
  <si>
    <t xml:space="preserve">3 puntos </t>
  </si>
  <si>
    <t xml:space="preserve">      3.1.3 Reconocimiento suficiencia investigadora o estudios avanzados</t>
  </si>
  <si>
    <t xml:space="preserve">2 puntos </t>
  </si>
  <si>
    <t xml:space="preserve">      3.1.4 Por haber obtenido premio extraordinario o mención honorífico</t>
  </si>
  <si>
    <t>1 punto</t>
  </si>
  <si>
    <t>SUBTOTAL 3.1</t>
  </si>
  <si>
    <t>3.2 Otras titulaciones universitarias</t>
  </si>
  <si>
    <t xml:space="preserve">      3.2.1 Título universitario de Grado o equivalente</t>
  </si>
  <si>
    <t xml:space="preserve">      3.2.2 Titulaciones de primer ciclo</t>
  </si>
  <si>
    <t xml:space="preserve">      3.2.3 Titulaciones de segundo ciclo</t>
  </si>
  <si>
    <t>SUBTOTAL 3.2</t>
  </si>
  <si>
    <t>3.3 Titulaciones de enseñanza régimen especial y FP</t>
  </si>
  <si>
    <t xml:space="preserve">     a) Por cada Certificado de nivel C2 del Consejo Europa</t>
  </si>
  <si>
    <t>4 puntos</t>
  </si>
  <si>
    <t xml:space="preserve">     b) Por cada Certificado de nivel C1 del Consejo Europa</t>
  </si>
  <si>
    <t xml:space="preserve">     c) Por cada Certificado de nivel B2 del Consejo Europa</t>
  </si>
  <si>
    <t xml:space="preserve">     d) Por cada Certificado de nivel B1 del Consejo Europa</t>
  </si>
  <si>
    <t xml:space="preserve">     e) Por cada Título Técnico Superior Artes Plásticas y Diseño, Técnico </t>
  </si>
  <si>
    <t xml:space="preserve">         Deportivo Superior o Técnico Superior de FP o equivalente</t>
  </si>
  <si>
    <t xml:space="preserve">     f) Por cada título Profesional de Musica o Danza</t>
  </si>
  <si>
    <t>1,5 puntos</t>
  </si>
  <si>
    <t>SUBTOTAL 3.3</t>
  </si>
  <si>
    <t>TOTAL  3</t>
  </si>
  <si>
    <t>CARGOS</t>
  </si>
  <si>
    <t xml:space="preserve">     4.1 Por cada año como director en Centro Públicos, CPR…</t>
  </si>
  <si>
    <t>0,3333 / mes</t>
  </si>
  <si>
    <t xml:space="preserve">     4.2 Por cada año como vicedirector, subdirector, jete estudios, secretario…</t>
  </si>
  <si>
    <t>2,5 / año</t>
  </si>
  <si>
    <t>0,2083 / mes</t>
  </si>
  <si>
    <t xml:space="preserve">     4.3 Otras funciones docentes (coordinador ciclo, jefe seminario, </t>
  </si>
  <si>
    <t>1 punto / año</t>
  </si>
  <si>
    <t xml:space="preserve">          departamento o división de centros públicos, asesor formación </t>
  </si>
  <si>
    <t>0,0833 / mes</t>
  </si>
  <si>
    <t>subototal 4.3</t>
  </si>
  <si>
    <t>TOTAL  4</t>
  </si>
  <si>
    <t>CREDITOS</t>
  </si>
  <si>
    <t>5.1 Actividades de formación superadas</t>
  </si>
  <si>
    <t>0,1 punto / crédito</t>
  </si>
  <si>
    <t>5.2 Por la impartición de actividades formación y perfeccionamiento 5.1</t>
  </si>
  <si>
    <t>0,1 punto / 3 horas</t>
  </si>
  <si>
    <t>5.3 Por cada especialidad distinta adquirida por Oposición</t>
  </si>
  <si>
    <t>TOTAL  5</t>
  </si>
  <si>
    <t>CANTIDAD</t>
  </si>
  <si>
    <t xml:space="preserve">     a) Libros</t>
  </si>
  <si>
    <t xml:space="preserve">         a1. Autor</t>
  </si>
  <si>
    <t>hasta 1 puntos</t>
  </si>
  <si>
    <t xml:space="preserve">         a2. Coautor</t>
  </si>
  <si>
    <t>hasta 0,5 puntos</t>
  </si>
  <si>
    <t xml:space="preserve">         a3. Autores</t>
  </si>
  <si>
    <t>hasta 0,4 puntos</t>
  </si>
  <si>
    <t xml:space="preserve">         a4. Autores</t>
  </si>
  <si>
    <t>hasta 0,3 puntos</t>
  </si>
  <si>
    <t xml:space="preserve">         a5. Autores</t>
  </si>
  <si>
    <t>hasta 0,2 puntos</t>
  </si>
  <si>
    <t xml:space="preserve">         a6. Más de 5 Autores</t>
  </si>
  <si>
    <t>hasta 0,1 puntos</t>
  </si>
  <si>
    <t xml:space="preserve">      b) Revistas en distintos formatos</t>
  </si>
  <si>
    <t xml:space="preserve">         b1. Autor</t>
  </si>
  <si>
    <t xml:space="preserve">         b2. Coautor</t>
  </si>
  <si>
    <t xml:space="preserve">         b3. 3 o más Autores</t>
  </si>
  <si>
    <t>hasta 0,05 puntos</t>
  </si>
  <si>
    <t>SUBAPARTADO 6.1</t>
  </si>
  <si>
    <t xml:space="preserve">6.2 Premios de ámbitos autonómico, nacional o internacional convocados  </t>
  </si>
  <si>
    <t>hasta 2,5 puntos</t>
  </si>
  <si>
    <t>6.3 Méritos artísticos y literarios:</t>
  </si>
  <si>
    <t>6.4 Por cada año servicio en puestos administraciones nivel igual o superior.</t>
  </si>
  <si>
    <t>1,5 puntos / año</t>
  </si>
  <si>
    <t>6.5 Por cada convocatoria como tribunal de oposiciones desde LOE</t>
  </si>
  <si>
    <t>6.6 Tutorización de prácticas de Máster y título universitario de Grado</t>
  </si>
  <si>
    <t>TOTAL OBTENIDO EN APARTADO  6</t>
  </si>
  <si>
    <t>TOTAL BAREMO</t>
  </si>
  <si>
    <t xml:space="preserve">      por Administraciones educativas en proyectos de investigación o innovación</t>
  </si>
  <si>
    <t xml:space="preserve">      o por la participación en estos proyectos.</t>
  </si>
  <si>
    <t xml:space="preserve">      Por premios en e/posiciones o en concursos o en certámenes.</t>
  </si>
  <si>
    <t xml:space="preserve">      Por composiciones estrenadas como autor o grabaciones con depósito legal.</t>
  </si>
  <si>
    <t xml:space="preserve">      Por exposiciones individuales o colectivas</t>
  </si>
  <si>
    <t>CÁLCULO BAREMO DE CONCURSO DE TRASLADOS</t>
  </si>
  <si>
    <t>0,1 / curso</t>
  </si>
  <si>
    <t>1.2.1.1. Por cada año como funcionario carrera en mismo cuerpo</t>
  </si>
  <si>
    <t>1.2.1.2.Por cada año como personal laboral fijo Titulado Superior o Medio "E"</t>
  </si>
  <si>
    <t>de la Administración de la CM que realiza funciones docentes</t>
  </si>
  <si>
    <t>0,5 / año</t>
  </si>
  <si>
    <t>2. Por ser personal funcionario de carrera en cuerpo de Catedráticos</t>
  </si>
  <si>
    <t>TOTAL  2</t>
  </si>
  <si>
    <t>0,3333 /mes</t>
  </si>
  <si>
    <t>0,125 / mes</t>
  </si>
  <si>
    <t>0,0625 puntos / mes</t>
  </si>
  <si>
    <t xml:space="preserve">          permanente o director EOEPasí como función tutorial (con LOE) (max 5 ptos)</t>
  </si>
  <si>
    <t>4) DESEMPEÑO DE CARGOS DIRECTIVOS Y OTRAS FUNCIONES (MAX 20 PTOS)</t>
  </si>
  <si>
    <t>3) MÉRITOS ACADÉMICOS (MÁXIMO 10 PTOS)</t>
  </si>
  <si>
    <t>5) FORMACIÓN Y PERFECCIONAMIENTO (MÁXIMO 10 PUNTOS)</t>
  </si>
  <si>
    <t>6) OTROS MÉRITOS (MÁXIMO 15 PUNTOS)</t>
  </si>
  <si>
    <t>6.1 Publicaciones (hasta 8 puntos)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</si>
</sst>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</numFmts>
  <fonts count="36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i/>
      <sz val="7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17"/>
      <color indexed="17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b/>
      <sz val="17"/>
      <color rgb="FF008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76A23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2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11" fillId="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1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1" fillId="12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 locked="0"/>
    </xf>
    <xf numFmtId="0" fontId="18" fillId="3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center"/>
      <protection hidden="1"/>
    </xf>
    <xf numFmtId="0" fontId="24" fillId="1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3" fillId="0" borderId="0" xfId="0" applyNumberFormat="1" applyFont="1" applyFill="1" applyBorder="1" applyAlignment="1" applyProtection="1">
      <alignment horizontal="right"/>
      <protection hidden="1"/>
    </xf>
    <xf numFmtId="0" fontId="18" fillId="0" borderId="10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0" fontId="18" fillId="0" borderId="10" xfId="0" applyFont="1" applyFill="1" applyBorder="1" applyAlignment="1" applyProtection="1">
      <alignment horizontal="right"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0" fontId="18" fillId="0" borderId="12" xfId="0" applyFont="1" applyFill="1" applyBorder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right"/>
      <protection hidden="1"/>
    </xf>
    <xf numFmtId="0" fontId="18" fillId="0" borderId="12" xfId="0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 horizontal="right"/>
      <protection hidden="1"/>
    </xf>
    <xf numFmtId="0" fontId="22" fillId="0" borderId="12" xfId="0" applyFont="1" applyFill="1" applyBorder="1" applyAlignment="1" applyProtection="1">
      <alignment horizontal="left"/>
      <protection hidden="1"/>
    </xf>
    <xf numFmtId="0" fontId="1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/>
      <protection hidden="1"/>
    </xf>
    <xf numFmtId="0" fontId="18" fillId="3" borderId="13" xfId="0" applyFont="1" applyFill="1" applyBorder="1" applyAlignment="1" applyProtection="1">
      <alignment horizontal="center"/>
      <protection hidden="1"/>
    </xf>
    <xf numFmtId="0" fontId="18" fillId="3" borderId="14" xfId="0" applyFont="1" applyFill="1" applyBorder="1" applyAlignment="1" applyProtection="1">
      <alignment horizontal="center"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18" fillId="0" borderId="13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  <protection hidden="1"/>
    </xf>
    <xf numFmtId="0" fontId="23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0" fillId="13" borderId="0" xfId="0" applyFont="1" applyFill="1" applyBorder="1" applyAlignment="1" applyProtection="1">
      <alignment horizontal="left"/>
      <protection hidden="1"/>
    </xf>
    <xf numFmtId="0" fontId="20" fillId="13" borderId="0" xfId="0" applyNumberFormat="1" applyFont="1" applyFill="1" applyBorder="1" applyAlignment="1" applyProtection="1">
      <alignment horizontal="center"/>
      <protection hidden="1"/>
    </xf>
    <xf numFmtId="0" fontId="20" fillId="13" borderId="16" xfId="0" applyFont="1" applyFill="1" applyBorder="1" applyAlignment="1" applyProtection="1">
      <alignment horizontal="center"/>
      <protection hidden="1"/>
    </xf>
    <xf numFmtId="0" fontId="20" fillId="13" borderId="0" xfId="0" applyFont="1" applyFill="1" applyBorder="1" applyAlignment="1">
      <alignment horizontal="left"/>
    </xf>
    <xf numFmtId="0" fontId="21" fillId="13" borderId="0" xfId="0" applyNumberFormat="1" applyFont="1" applyFill="1" applyBorder="1" applyAlignment="1" applyProtection="1">
      <alignment horizontal="right"/>
      <protection/>
    </xf>
    <xf numFmtId="0" fontId="20" fillId="13" borderId="0" xfId="0" applyFont="1" applyFill="1" applyBorder="1" applyAlignment="1" applyProtection="1">
      <alignment horizontal="center"/>
      <protection hidden="1"/>
    </xf>
    <xf numFmtId="0" fontId="21" fillId="13" borderId="0" xfId="0" applyFont="1" applyFill="1" applyAlignment="1">
      <alignment/>
    </xf>
    <xf numFmtId="0" fontId="20" fillId="13" borderId="0" xfId="0" applyNumberFormat="1" applyFont="1" applyFill="1" applyBorder="1" applyAlignment="1" applyProtection="1">
      <alignment horizontal="right"/>
      <protection/>
    </xf>
    <xf numFmtId="0" fontId="20" fillId="13" borderId="0" xfId="0" applyNumberFormat="1" applyFont="1" applyFill="1" applyBorder="1" applyAlignment="1" applyProtection="1">
      <alignment horizontal="center"/>
      <protection/>
    </xf>
    <xf numFmtId="1" fontId="20" fillId="13" borderId="0" xfId="0" applyNumberFormat="1" applyFont="1" applyFill="1" applyBorder="1" applyAlignment="1" applyProtection="1">
      <alignment horizontal="center"/>
      <protection hidden="1"/>
    </xf>
    <xf numFmtId="0" fontId="20" fillId="13" borderId="13" xfId="0" applyFont="1" applyFill="1" applyBorder="1" applyAlignment="1" applyProtection="1">
      <alignment horizontal="center"/>
      <protection hidden="1"/>
    </xf>
    <xf numFmtId="0" fontId="20" fillId="14" borderId="12" xfId="0" applyFont="1" applyFill="1" applyBorder="1" applyAlignment="1" applyProtection="1">
      <alignment horizontal="center"/>
      <protection hidden="1"/>
    </xf>
    <xf numFmtId="0" fontId="20" fillId="14" borderId="12" xfId="0" applyFont="1" applyFill="1" applyBorder="1" applyAlignment="1" applyProtection="1">
      <alignment horizontal="center"/>
      <protection locked="0"/>
    </xf>
    <xf numFmtId="0" fontId="20" fillId="14" borderId="17" xfId="0" applyFont="1" applyFill="1" applyBorder="1" applyAlignment="1" applyProtection="1">
      <alignment horizontal="center"/>
      <protection hidden="1"/>
    </xf>
    <xf numFmtId="0" fontId="18" fillId="15" borderId="13" xfId="0" applyFont="1" applyFill="1" applyBorder="1" applyAlignment="1" applyProtection="1">
      <alignment horizontal="center"/>
      <protection hidden="1"/>
    </xf>
    <xf numFmtId="0" fontId="18" fillId="15" borderId="0" xfId="0" applyFont="1" applyFill="1" applyBorder="1" applyAlignment="1" applyProtection="1">
      <alignment horizontal="center"/>
      <protection hidden="1"/>
    </xf>
    <xf numFmtId="0" fontId="18" fillId="15" borderId="13" xfId="0" applyFont="1" applyFill="1" applyBorder="1" applyAlignment="1" applyProtection="1">
      <alignment/>
      <protection hidden="1"/>
    </xf>
    <xf numFmtId="0" fontId="18" fillId="0" borderId="17" xfId="0" applyNumberFormat="1" applyFont="1" applyFill="1" applyBorder="1" applyAlignment="1" applyProtection="1">
      <alignment horizontal="left" vertical="center"/>
      <protection hidden="1"/>
    </xf>
    <xf numFmtId="0" fontId="18" fillId="0" borderId="17" xfId="0" applyFont="1" applyFill="1" applyBorder="1" applyAlignment="1" applyProtection="1">
      <alignment horizontal="left" vertical="center"/>
      <protection hidden="1"/>
    </xf>
    <xf numFmtId="0" fontId="18" fillId="0" borderId="18" xfId="0" applyFont="1" applyFill="1" applyBorder="1" applyAlignment="1" applyProtection="1">
      <alignment horizontal="left" vertical="center"/>
      <protection hidden="1"/>
    </xf>
    <xf numFmtId="0" fontId="18" fillId="0" borderId="17" xfId="0" applyFont="1" applyFill="1" applyBorder="1" applyAlignment="1" applyProtection="1">
      <alignment horizontal="right"/>
      <protection hidden="1"/>
    </xf>
    <xf numFmtId="0" fontId="18" fillId="0" borderId="17" xfId="0" applyFont="1" applyFill="1" applyBorder="1" applyAlignment="1" applyProtection="1">
      <alignment horizontal="left"/>
      <protection hidden="1"/>
    </xf>
    <xf numFmtId="0" fontId="22" fillId="0" borderId="19" xfId="0" applyFont="1" applyFill="1" applyBorder="1" applyAlignment="1" applyProtection="1">
      <alignment horizontal="left"/>
      <protection hidden="1"/>
    </xf>
    <xf numFmtId="0" fontId="18" fillId="0" borderId="19" xfId="0" applyFont="1" applyFill="1" applyBorder="1" applyAlignment="1" applyProtection="1">
      <alignment horizontal="left"/>
      <protection hidden="1"/>
    </xf>
    <xf numFmtId="0" fontId="22" fillId="0" borderId="17" xfId="0" applyFont="1" applyFill="1" applyBorder="1" applyAlignment="1" applyProtection="1">
      <alignment horizontal="left"/>
      <protection hidden="1"/>
    </xf>
    <xf numFmtId="0" fontId="18" fillId="0" borderId="19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right"/>
      <protection hidden="1"/>
    </xf>
    <xf numFmtId="0" fontId="18" fillId="0" borderId="20" xfId="0" applyNumberFormat="1" applyFont="1" applyFill="1" applyBorder="1" applyAlignment="1" applyProtection="1">
      <alignment horizontal="center"/>
      <protection hidden="1" locked="0"/>
    </xf>
    <xf numFmtId="0" fontId="18" fillId="3" borderId="20" xfId="0" applyFont="1" applyFill="1" applyBorder="1" applyAlignment="1">
      <alignment horizontal="left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/>
      <protection hidden="1"/>
    </xf>
    <xf numFmtId="0" fontId="18" fillId="0" borderId="15" xfId="0" applyNumberFormat="1" applyFont="1" applyFill="1" applyBorder="1" applyAlignment="1" applyProtection="1">
      <alignment horizontal="center"/>
      <protection hidden="1"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1" xfId="0" applyFont="1" applyFill="1" applyBorder="1" applyAlignment="1" applyProtection="1">
      <alignment horizontal="left"/>
      <protection hidden="1"/>
    </xf>
    <xf numFmtId="0" fontId="18" fillId="15" borderId="13" xfId="0" applyFont="1" applyFill="1" applyBorder="1" applyAlignment="1" applyProtection="1">
      <alignment horizontal="center"/>
      <protection hidden="1"/>
    </xf>
    <xf numFmtId="0" fontId="0" fillId="15" borderId="0" xfId="0" applyFill="1" applyBorder="1" applyAlignment="1" applyProtection="1">
      <alignment horizontal="center"/>
      <protection hidden="1"/>
    </xf>
    <xf numFmtId="0" fontId="18" fillId="15" borderId="0" xfId="0" applyFont="1" applyFill="1" applyBorder="1" applyAlignment="1" applyProtection="1">
      <alignment horizontal="left"/>
      <protection hidden="1"/>
    </xf>
    <xf numFmtId="0" fontId="18" fillId="15" borderId="15" xfId="0" applyFont="1" applyFill="1" applyBorder="1" applyAlignment="1" applyProtection="1">
      <alignment/>
      <protection hidden="1"/>
    </xf>
    <xf numFmtId="0" fontId="27" fillId="15" borderId="22" xfId="0" applyFont="1" applyFill="1" applyBorder="1" applyAlignment="1" applyProtection="1">
      <alignment horizontal="left"/>
      <protection hidden="1"/>
    </xf>
    <xf numFmtId="0" fontId="27" fillId="15" borderId="0" xfId="0" applyFont="1" applyFill="1" applyBorder="1" applyAlignment="1" applyProtection="1">
      <alignment horizontal="center"/>
      <protection hidden="1"/>
    </xf>
    <xf numFmtId="0" fontId="27" fillId="15" borderId="23" xfId="0" applyFont="1" applyFill="1" applyBorder="1" applyAlignment="1" applyProtection="1">
      <alignment horizontal="center"/>
      <protection hidden="1"/>
    </xf>
    <xf numFmtId="0" fontId="34" fillId="16" borderId="12" xfId="0" applyFont="1" applyFill="1" applyBorder="1" applyAlignment="1" applyProtection="1">
      <alignment horizontal="left"/>
      <protection hidden="1"/>
    </xf>
    <xf numFmtId="0" fontId="34" fillId="16" borderId="10" xfId="0" applyFont="1" applyFill="1" applyBorder="1" applyAlignment="1">
      <alignment horizontal="left"/>
    </xf>
    <xf numFmtId="0" fontId="34" fillId="16" borderId="10" xfId="0" applyFont="1" applyFill="1" applyBorder="1" applyAlignment="1" applyProtection="1">
      <alignment horizontal="left"/>
      <protection hidden="1"/>
    </xf>
    <xf numFmtId="0" fontId="34" fillId="16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8" fillId="3" borderId="17" xfId="0" applyNumberFormat="1" applyFont="1" applyFill="1" applyBorder="1" applyAlignment="1" applyProtection="1">
      <alignment horizontal="left" vertical="center"/>
      <protection hidden="1"/>
    </xf>
    <xf numFmtId="0" fontId="18" fillId="3" borderId="17" xfId="0" applyFont="1" applyFill="1" applyBorder="1" applyAlignment="1" applyProtection="1">
      <alignment horizontal="left" vertical="center"/>
      <protection hidden="1"/>
    </xf>
    <xf numFmtId="0" fontId="18" fillId="3" borderId="17" xfId="0" applyFont="1" applyFill="1" applyBorder="1" applyAlignment="1" applyProtection="1">
      <alignment horizontal="left"/>
      <protection hidden="1"/>
    </xf>
    <xf numFmtId="0" fontId="18" fillId="0" borderId="17" xfId="0" applyNumberFormat="1" applyFont="1" applyFill="1" applyBorder="1" applyAlignment="1" applyProtection="1">
      <alignment horizontal="center"/>
      <protection hidden="1" locked="0"/>
    </xf>
    <xf numFmtId="0" fontId="18" fillId="0" borderId="17" xfId="0" applyNumberFormat="1" applyFont="1" applyFill="1" applyBorder="1" applyAlignment="1" applyProtection="1">
      <alignment horizontal="center"/>
      <protection hidden="1"/>
    </xf>
    <xf numFmtId="0" fontId="18" fillId="3" borderId="17" xfId="0" applyFont="1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 hidden="1"/>
    </xf>
    <xf numFmtId="0" fontId="20" fillId="14" borderId="19" xfId="0" applyFont="1" applyFill="1" applyBorder="1" applyAlignment="1" applyProtection="1">
      <alignment horizontal="center"/>
      <protection hidden="1"/>
    </xf>
    <xf numFmtId="0" fontId="18" fillId="3" borderId="17" xfId="0" applyFont="1" applyFill="1" applyBorder="1" applyAlignment="1">
      <alignment horizontal="left"/>
    </xf>
    <xf numFmtId="0" fontId="23" fillId="0" borderId="17" xfId="0" applyNumberFormat="1" applyFont="1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>
      <alignment horizontal="left"/>
    </xf>
    <xf numFmtId="1" fontId="24" fillId="0" borderId="17" xfId="0" applyNumberFormat="1" applyFont="1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 applyProtection="1">
      <alignment horizontal="center"/>
      <protection hidden="1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" fontId="18" fillId="3" borderId="17" xfId="0" applyNumberFormat="1" applyFont="1" applyFill="1" applyBorder="1" applyAlignment="1" applyProtection="1">
      <alignment horizontal="center"/>
      <protection hidden="1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23" fillId="0" borderId="17" xfId="0" applyNumberFormat="1" applyFont="1" applyFill="1" applyBorder="1" applyAlignment="1" applyProtection="1">
      <alignment horizontal="left" vertical="center"/>
      <protection hidden="1"/>
    </xf>
    <xf numFmtId="0" fontId="23" fillId="0" borderId="18" xfId="0" applyFont="1" applyFill="1" applyBorder="1" applyAlignment="1" applyProtection="1">
      <alignment horizontal="left" vertical="center"/>
      <protection hidden="1"/>
    </xf>
    <xf numFmtId="0" fontId="28" fillId="0" borderId="12" xfId="0" applyFont="1" applyFill="1" applyBorder="1" applyAlignment="1" applyProtection="1">
      <alignment horizontal="left"/>
      <protection hidden="1"/>
    </xf>
    <xf numFmtId="0" fontId="28" fillId="0" borderId="10" xfId="0" applyFont="1" applyFill="1" applyBorder="1" applyAlignment="1" applyProtection="1">
      <alignment horizontal="left"/>
      <protection hidden="1"/>
    </xf>
    <xf numFmtId="0" fontId="23" fillId="0" borderId="12" xfId="0" applyFont="1" applyFill="1" applyBorder="1" applyAlignment="1" applyProtection="1">
      <alignment horizontal="left"/>
      <protection hidden="1"/>
    </xf>
    <xf numFmtId="0" fontId="23" fillId="0" borderId="10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horizontal="left"/>
      <protection hidden="1"/>
    </xf>
    <xf numFmtId="0" fontId="0" fillId="0" borderId="21" xfId="0" applyFont="1" applyFill="1" applyBorder="1" applyAlignment="1">
      <alignment/>
    </xf>
    <xf numFmtId="0" fontId="23" fillId="0" borderId="17" xfId="0" applyFont="1" applyFill="1" applyBorder="1" applyAlignment="1" applyProtection="1">
      <alignment horizontal="left"/>
      <protection hidden="1"/>
    </xf>
    <xf numFmtId="0" fontId="23" fillId="0" borderId="10" xfId="0" applyNumberFormat="1" applyFont="1" applyFill="1" applyBorder="1" applyAlignment="1" applyProtection="1">
      <alignment horizontal="left" vertical="center"/>
      <protection hidden="1"/>
    </xf>
    <xf numFmtId="0" fontId="23" fillId="0" borderId="10" xfId="0" applyFont="1" applyFill="1" applyBorder="1" applyAlignment="1" applyProtection="1">
      <alignment horizontal="left" vertical="center"/>
      <protection hidden="1"/>
    </xf>
    <xf numFmtId="0" fontId="23" fillId="0" borderId="11" xfId="0" applyFont="1" applyFill="1" applyBorder="1" applyAlignment="1" applyProtection="1">
      <alignment horizontal="left" vertical="center"/>
      <protection hidden="1"/>
    </xf>
    <xf numFmtId="0" fontId="23" fillId="0" borderId="24" xfId="0" applyFont="1" applyFill="1" applyBorder="1" applyAlignment="1">
      <alignment/>
    </xf>
    <xf numFmtId="0" fontId="23" fillId="0" borderId="11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/>
    </xf>
    <xf numFmtId="0" fontId="18" fillId="17" borderId="10" xfId="0" applyFont="1" applyFill="1" applyBorder="1" applyAlignment="1" applyProtection="1">
      <alignment horizontal="left"/>
      <protection hidden="1"/>
    </xf>
    <xf numFmtId="0" fontId="18" fillId="17" borderId="17" xfId="0" applyFont="1" applyFill="1" applyBorder="1" applyAlignment="1" applyProtection="1">
      <alignment horizontal="left"/>
      <protection hidden="1"/>
    </xf>
    <xf numFmtId="0" fontId="0" fillId="17" borderId="17" xfId="0" applyFill="1" applyBorder="1" applyAlignment="1" applyProtection="1">
      <alignment horizontal="center"/>
      <protection locked="0"/>
    </xf>
    <xf numFmtId="0" fontId="18" fillId="17" borderId="17" xfId="0" applyFont="1" applyFill="1" applyBorder="1" applyAlignment="1" applyProtection="1">
      <alignment horizontal="center"/>
      <protection hidden="1"/>
    </xf>
    <xf numFmtId="0" fontId="0" fillId="17" borderId="0" xfId="0" applyFill="1" applyAlignment="1">
      <alignment/>
    </xf>
    <xf numFmtId="0" fontId="18" fillId="17" borderId="12" xfId="0" applyFont="1" applyFill="1" applyBorder="1" applyAlignment="1" applyProtection="1">
      <alignment horizontal="left"/>
      <protection hidden="1"/>
    </xf>
    <xf numFmtId="0" fontId="18" fillId="17" borderId="12" xfId="0" applyFont="1" applyFill="1" applyBorder="1" applyAlignment="1" applyProtection="1">
      <alignment horizontal="center"/>
      <protection hidden="1"/>
    </xf>
    <xf numFmtId="0" fontId="18" fillId="17" borderId="17" xfId="0" applyNumberFormat="1" applyFont="1" applyFill="1" applyBorder="1" applyAlignment="1" applyProtection="1">
      <alignment horizontal="center"/>
      <protection hidden="1" locked="0"/>
    </xf>
    <xf numFmtId="0" fontId="18" fillId="17" borderId="17" xfId="0" applyFont="1" applyFill="1" applyBorder="1" applyAlignment="1">
      <alignment horizontal="left"/>
    </xf>
    <xf numFmtId="0" fontId="23" fillId="17" borderId="17" xfId="0" applyNumberFormat="1" applyFont="1" applyFill="1" applyBorder="1" applyAlignment="1" applyProtection="1">
      <alignment horizontal="center"/>
      <protection locked="0"/>
    </xf>
    <xf numFmtId="0" fontId="0" fillId="17" borderId="17" xfId="0" applyNumberFormat="1" applyFont="1" applyFill="1" applyBorder="1" applyAlignment="1" applyProtection="1">
      <alignment horizontal="right"/>
      <protection locked="0"/>
    </xf>
    <xf numFmtId="0" fontId="0" fillId="17" borderId="0" xfId="0" applyFont="1" applyFill="1" applyAlignment="1">
      <alignment/>
    </xf>
    <xf numFmtId="0" fontId="22" fillId="17" borderId="12" xfId="0" applyFont="1" applyFill="1" applyBorder="1" applyAlignment="1" applyProtection="1">
      <alignment horizontal="right"/>
      <protection hidden="1"/>
    </xf>
    <xf numFmtId="0" fontId="21" fillId="17" borderId="0" xfId="0" applyNumberFormat="1" applyFont="1" applyFill="1" applyBorder="1" applyAlignment="1" applyProtection="1">
      <alignment horizontal="right"/>
      <protection/>
    </xf>
    <xf numFmtId="0" fontId="18" fillId="17" borderId="18" xfId="0" applyFont="1" applyFill="1" applyBorder="1" applyAlignment="1">
      <alignment/>
    </xf>
    <xf numFmtId="0" fontId="18" fillId="17" borderId="0" xfId="0" applyFont="1" applyFill="1" applyBorder="1" applyAlignment="1">
      <alignment horizontal="left"/>
    </xf>
    <xf numFmtId="0" fontId="20" fillId="17" borderId="0" xfId="0" applyFont="1" applyFill="1" applyBorder="1" applyAlignment="1" applyProtection="1">
      <alignment horizontal="center"/>
      <protection hidden="1"/>
    </xf>
    <xf numFmtId="0" fontId="22" fillId="17" borderId="19" xfId="0" applyFont="1" applyFill="1" applyBorder="1" applyAlignment="1" applyProtection="1">
      <alignment horizontal="left"/>
      <protection hidden="1"/>
    </xf>
    <xf numFmtId="0" fontId="18" fillId="17" borderId="17" xfId="0" applyFont="1" applyFill="1" applyBorder="1" applyAlignment="1" applyProtection="1">
      <alignment horizontal="left" vertical="center"/>
      <protection hidden="1"/>
    </xf>
    <xf numFmtId="0" fontId="20" fillId="1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1</xdr:row>
      <xdr:rowOff>123825</xdr:rowOff>
    </xdr:from>
    <xdr:to>
      <xdr:col>3</xdr:col>
      <xdr:colOff>114300</xdr:colOff>
      <xdr:row>8</xdr:row>
      <xdr:rowOff>76200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23850"/>
          <a:ext cx="1362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31"/>
  <sheetViews>
    <sheetView showGridLines="0" tabSelected="1" zoomScalePageLayoutView="0" workbookViewId="0" topLeftCell="A106">
      <selection activeCell="D128" sqref="D128"/>
    </sheetView>
  </sheetViews>
  <sheetFormatPr defaultColWidth="0" defaultRowHeight="12.75"/>
  <cols>
    <col min="1" max="1" width="75.8515625" style="0" customWidth="1"/>
    <col min="2" max="2" width="17.140625" style="2" customWidth="1"/>
    <col min="3" max="3" width="16.7109375" style="3" customWidth="1"/>
    <col min="4" max="4" width="12.421875" style="4" customWidth="1"/>
    <col min="5" max="16384" width="0" style="0" hidden="1" customWidth="1"/>
  </cols>
  <sheetData>
    <row r="1" ht="15.75">
      <c r="A1" s="1"/>
    </row>
    <row r="2" ht="12.75"/>
    <row r="3" ht="12.75"/>
    <row r="4" ht="12.75"/>
    <row r="5" ht="12.75">
      <c r="C5" s="5"/>
    </row>
    <row r="6" ht="12.75"/>
    <row r="7" ht="12.75"/>
    <row r="8" ht="21.75">
      <c r="A8" s="106" t="s">
        <v>110</v>
      </c>
    </row>
    <row r="9" ht="12.75"/>
    <row r="13" spans="1:3" ht="12.75">
      <c r="A13" s="105" t="s">
        <v>0</v>
      </c>
      <c r="C13" s="6"/>
    </row>
    <row r="14" spans="1:4" s="7" customFormat="1" ht="12.75">
      <c r="A14"/>
      <c r="B14" s="70" t="s">
        <v>1</v>
      </c>
      <c r="C14" s="71" t="s">
        <v>2</v>
      </c>
      <c r="D14" s="72" t="s">
        <v>3</v>
      </c>
    </row>
    <row r="15" spans="1:4" ht="12.75">
      <c r="A15" s="104" t="s">
        <v>4</v>
      </c>
      <c r="B15" s="40"/>
      <c r="C15" s="41"/>
      <c r="D15" s="8"/>
    </row>
    <row r="16" spans="1:4" ht="12.75">
      <c r="A16" s="23"/>
      <c r="B16" s="40"/>
      <c r="C16" s="41"/>
      <c r="D16" s="8"/>
    </row>
    <row r="17" spans="1:4" ht="12.75">
      <c r="A17" s="76" t="s">
        <v>5</v>
      </c>
      <c r="B17" s="108" t="s">
        <v>6</v>
      </c>
      <c r="C17" s="107"/>
      <c r="D17" s="35">
        <f>IF(C17*2&gt;4,4,C17*2)</f>
        <v>0</v>
      </c>
    </row>
    <row r="18" spans="1:4" ht="12.75">
      <c r="A18" s="129" t="s">
        <v>7</v>
      </c>
      <c r="B18" s="108" t="s">
        <v>8</v>
      </c>
      <c r="C18" s="107"/>
      <c r="D18" s="35">
        <f>C18*0.1666</f>
        <v>0</v>
      </c>
    </row>
    <row r="19" spans="1:4" ht="12.75">
      <c r="A19" s="77" t="s">
        <v>9</v>
      </c>
      <c r="B19" s="109" t="s">
        <v>10</v>
      </c>
      <c r="C19" s="107"/>
      <c r="D19" s="35">
        <f>IF(C19*4&gt;4,4,C19*4)</f>
        <v>0</v>
      </c>
    </row>
    <row r="20" spans="1:4" ht="12.75">
      <c r="A20" s="130" t="s">
        <v>7</v>
      </c>
      <c r="B20" s="163" t="s">
        <v>118</v>
      </c>
      <c r="C20" s="107"/>
      <c r="D20" s="36">
        <f>C20*0.3333</f>
        <v>0</v>
      </c>
    </row>
    <row r="21" spans="1:4" ht="12.75">
      <c r="A21" s="78" t="s">
        <v>11</v>
      </c>
      <c r="B21" s="109" t="s">
        <v>12</v>
      </c>
      <c r="C21" s="107"/>
      <c r="D21" s="36">
        <f>C21*6</f>
        <v>0</v>
      </c>
    </row>
    <row r="22" spans="1:4" ht="12.75">
      <c r="A22" s="130" t="s">
        <v>7</v>
      </c>
      <c r="B22" s="109" t="s">
        <v>13</v>
      </c>
      <c r="C22" s="107"/>
      <c r="D22" s="36">
        <f>C22*0.5</f>
        <v>0</v>
      </c>
    </row>
    <row r="23" spans="1:4" ht="12.75">
      <c r="A23" s="24"/>
      <c r="B23" s="42"/>
      <c r="C23" s="43"/>
      <c r="D23" s="37"/>
    </row>
    <row r="24" spans="1:4" ht="12.75">
      <c r="A24" s="79" t="s">
        <v>14</v>
      </c>
      <c r="B24" s="86"/>
      <c r="C24" s="86"/>
      <c r="D24" s="73">
        <f>SUM(D17:D23)</f>
        <v>0</v>
      </c>
    </row>
    <row r="25" spans="1:4" ht="12.75">
      <c r="A25" s="26"/>
      <c r="B25" s="10"/>
      <c r="C25" s="9"/>
      <c r="D25" s="38"/>
    </row>
    <row r="26" spans="1:4" ht="12.75">
      <c r="A26" s="80" t="s">
        <v>15</v>
      </c>
      <c r="B26" s="110" t="s">
        <v>6</v>
      </c>
      <c r="C26" s="111"/>
      <c r="D26" s="112">
        <f>C26*2</f>
        <v>0</v>
      </c>
    </row>
    <row r="27" spans="1:4" ht="12.75">
      <c r="A27" s="129" t="s">
        <v>7</v>
      </c>
      <c r="B27" s="108" t="s">
        <v>8</v>
      </c>
      <c r="C27" s="107"/>
      <c r="D27" s="35">
        <f>C27*0.1666</f>
        <v>0</v>
      </c>
    </row>
    <row r="28" spans="1:4" ht="12.75">
      <c r="A28" s="80" t="s">
        <v>16</v>
      </c>
      <c r="B28" s="110" t="s">
        <v>6</v>
      </c>
      <c r="C28" s="111"/>
      <c r="D28" s="113">
        <f>C28*2</f>
        <v>0</v>
      </c>
    </row>
    <row r="29" spans="1:4" ht="12.75">
      <c r="A29" s="80"/>
      <c r="B29" s="110" t="s">
        <v>17</v>
      </c>
      <c r="C29" s="111"/>
      <c r="D29" s="113">
        <f>C29*0.1666</f>
        <v>0</v>
      </c>
    </row>
    <row r="30" spans="1:4" ht="12.75">
      <c r="A30" s="27"/>
      <c r="B30" s="44"/>
      <c r="C30" s="22" t="s">
        <v>18</v>
      </c>
      <c r="D30" s="74">
        <f>SUM(D28:D29)</f>
        <v>0</v>
      </c>
    </row>
    <row r="31" spans="1:4" ht="13.5" thickBot="1">
      <c r="A31" s="94"/>
      <c r="B31" s="10"/>
      <c r="C31" s="11"/>
      <c r="D31" s="12"/>
    </row>
    <row r="32" spans="1:4" s="7" customFormat="1" ht="13.5" thickBot="1">
      <c r="A32" s="28" t="s">
        <v>19</v>
      </c>
      <c r="B32" s="59"/>
      <c r="C32" s="60"/>
      <c r="D32" s="61">
        <f>SUM(D24+D26+D30)</f>
        <v>0</v>
      </c>
    </row>
    <row r="33" spans="1:4" ht="12.75">
      <c r="A33" s="102" t="s">
        <v>20</v>
      </c>
      <c r="B33" s="10"/>
      <c r="C33" s="9"/>
      <c r="D33" s="12"/>
    </row>
    <row r="34" spans="1:4" ht="12.75">
      <c r="A34" s="29"/>
      <c r="B34" s="10"/>
      <c r="C34" s="13"/>
      <c r="D34" s="12"/>
    </row>
    <row r="35" spans="1:4" s="149" customFormat="1" ht="12.75">
      <c r="A35" s="145" t="s">
        <v>112</v>
      </c>
      <c r="B35" s="146" t="s">
        <v>6</v>
      </c>
      <c r="C35" s="147"/>
      <c r="D35" s="148">
        <f>C35*2</f>
        <v>0</v>
      </c>
    </row>
    <row r="36" spans="1:4" s="149" customFormat="1" ht="12.75">
      <c r="A36" s="150"/>
      <c r="B36" s="146" t="s">
        <v>17</v>
      </c>
      <c r="C36" s="147"/>
      <c r="D36" s="148">
        <f>C36*0.1666</f>
        <v>0</v>
      </c>
    </row>
    <row r="37" spans="1:4" s="149" customFormat="1" ht="12.75">
      <c r="A37" s="150" t="s">
        <v>113</v>
      </c>
      <c r="B37" s="146" t="s">
        <v>6</v>
      </c>
      <c r="C37" s="147"/>
      <c r="D37" s="148">
        <f>C37*2</f>
        <v>0</v>
      </c>
    </row>
    <row r="38" spans="1:4" s="149" customFormat="1" ht="12.75">
      <c r="A38" s="151" t="s">
        <v>114</v>
      </c>
      <c r="B38" s="146" t="s">
        <v>17</v>
      </c>
      <c r="C38" s="152"/>
      <c r="D38" s="148">
        <f>C38*0.1666</f>
        <v>0</v>
      </c>
    </row>
    <row r="39" spans="1:4" ht="12.75">
      <c r="A39" s="26"/>
      <c r="B39" s="44"/>
      <c r="C39" s="45" t="s">
        <v>18</v>
      </c>
      <c r="D39" s="74">
        <f>SUM(D35:D38)</f>
        <v>0</v>
      </c>
    </row>
    <row r="40" spans="1:4" ht="12.75">
      <c r="A40" s="85"/>
      <c r="B40" s="44"/>
      <c r="C40" s="46"/>
      <c r="D40" s="12"/>
    </row>
    <row r="41" spans="1:4" ht="12.75">
      <c r="A41" s="23" t="s">
        <v>21</v>
      </c>
      <c r="B41" s="117" t="s">
        <v>22</v>
      </c>
      <c r="C41" s="118"/>
      <c r="D41" s="113">
        <f>C41*1.5</f>
        <v>0</v>
      </c>
    </row>
    <row r="42" spans="1:4" s="149" customFormat="1" ht="12.75">
      <c r="A42" s="150"/>
      <c r="B42" s="153" t="s">
        <v>119</v>
      </c>
      <c r="C42" s="154"/>
      <c r="D42" s="148">
        <f>C42*0.125</f>
        <v>0</v>
      </c>
    </row>
    <row r="43" spans="1:4" ht="12.75">
      <c r="A43" s="27"/>
      <c r="B43" s="44"/>
      <c r="C43" s="45" t="s">
        <v>18</v>
      </c>
      <c r="D43" s="74">
        <f>SUM(D41:D42)</f>
        <v>0</v>
      </c>
    </row>
    <row r="44" spans="1:4" ht="12.75">
      <c r="A44" s="94"/>
      <c r="B44" s="44"/>
      <c r="C44" s="46"/>
      <c r="D44" s="12"/>
    </row>
    <row r="45" spans="1:4" ht="12.75">
      <c r="A45" s="23" t="s">
        <v>23</v>
      </c>
      <c r="B45" s="117" t="s">
        <v>24</v>
      </c>
      <c r="C45" s="118"/>
      <c r="D45" s="113">
        <f>C45*0.75</f>
        <v>0</v>
      </c>
    </row>
    <row r="46" spans="1:4" s="149" customFormat="1" ht="12.75">
      <c r="A46" s="145"/>
      <c r="B46" s="153" t="s">
        <v>120</v>
      </c>
      <c r="C46" s="154"/>
      <c r="D46" s="148">
        <f>C46*0.0625</f>
        <v>0</v>
      </c>
    </row>
    <row r="47" spans="1:4" ht="12.75">
      <c r="A47" s="27"/>
      <c r="B47" s="44"/>
      <c r="C47" s="45" t="s">
        <v>18</v>
      </c>
      <c r="D47" s="74">
        <f>SUM(D45:D46)</f>
        <v>0</v>
      </c>
    </row>
    <row r="48" spans="1:4" ht="12.75">
      <c r="A48" s="94"/>
      <c r="B48" s="44"/>
      <c r="C48" s="48"/>
      <c r="D48" s="12"/>
    </row>
    <row r="49" spans="1:4" s="65" customFormat="1" ht="12.75">
      <c r="A49" s="28" t="s">
        <v>25</v>
      </c>
      <c r="B49" s="62"/>
      <c r="C49" s="63"/>
      <c r="D49" s="64">
        <f>SUM(D39+D43+D47)</f>
        <v>0</v>
      </c>
    </row>
    <row r="50" spans="1:4" s="7" customFormat="1" ht="12.75">
      <c r="A50" s="30"/>
      <c r="B50" s="49"/>
      <c r="C50" s="50"/>
      <c r="D50" s="15"/>
    </row>
    <row r="51" spans="1:4" s="7" customFormat="1" ht="12.75">
      <c r="A51" s="103" t="s">
        <v>26</v>
      </c>
      <c r="B51" s="70" t="s">
        <v>27</v>
      </c>
      <c r="C51" s="71" t="s">
        <v>2</v>
      </c>
      <c r="D51" s="72" t="s">
        <v>3</v>
      </c>
    </row>
    <row r="52" spans="1:4" s="7" customFormat="1" ht="12.75">
      <c r="A52" s="30"/>
      <c r="B52" s="49"/>
      <c r="C52" s="50"/>
      <c r="D52" s="15"/>
    </row>
    <row r="53" spans="1:4" s="156" customFormat="1" ht="12.75">
      <c r="A53" s="145" t="s">
        <v>116</v>
      </c>
      <c r="B53" s="153" t="s">
        <v>28</v>
      </c>
      <c r="C53" s="155"/>
      <c r="D53" s="148">
        <f>C53*0.0625</f>
        <v>0</v>
      </c>
    </row>
    <row r="54" spans="1:4" s="156" customFormat="1" ht="12.75">
      <c r="A54" s="157" t="s">
        <v>117</v>
      </c>
      <c r="B54" s="62"/>
      <c r="C54" s="62"/>
      <c r="D54" s="164">
        <f>D53</f>
        <v>0</v>
      </c>
    </row>
    <row r="55" spans="1:4" s="7" customFormat="1" ht="12.75">
      <c r="A55" s="28"/>
      <c r="B55" s="49"/>
      <c r="C55" s="50"/>
      <c r="D55" s="15"/>
    </row>
    <row r="56" spans="1:4" s="7" customFormat="1" ht="12.75">
      <c r="A56" s="103" t="s">
        <v>123</v>
      </c>
      <c r="B56" s="70" t="s">
        <v>27</v>
      </c>
      <c r="C56" s="71" t="s">
        <v>29</v>
      </c>
      <c r="D56" s="72" t="s">
        <v>3</v>
      </c>
    </row>
    <row r="57" spans="1:4" s="7" customFormat="1" ht="12.75">
      <c r="A57" s="81" t="s">
        <v>30</v>
      </c>
      <c r="B57" s="51"/>
      <c r="C57" s="52"/>
      <c r="D57" s="17"/>
    </row>
    <row r="58" spans="1:4" s="7" customFormat="1" ht="12.75">
      <c r="A58" s="131" t="s">
        <v>31</v>
      </c>
      <c r="B58" s="119" t="s">
        <v>32</v>
      </c>
      <c r="C58" s="120"/>
      <c r="D58" s="121">
        <f>C58*5</f>
        <v>0</v>
      </c>
    </row>
    <row r="59" spans="1:4" s="7" customFormat="1" ht="12.75">
      <c r="A59" s="131" t="s">
        <v>33</v>
      </c>
      <c r="B59" s="119" t="s">
        <v>34</v>
      </c>
      <c r="C59" s="120"/>
      <c r="D59" s="113">
        <f>C59*3</f>
        <v>0</v>
      </c>
    </row>
    <row r="60" spans="1:4" s="7" customFormat="1" ht="12.75">
      <c r="A60" s="131" t="s">
        <v>35</v>
      </c>
      <c r="B60" s="119" t="s">
        <v>36</v>
      </c>
      <c r="C60" s="120"/>
      <c r="D60" s="113">
        <f>C60*2</f>
        <v>0</v>
      </c>
    </row>
    <row r="61" spans="1:4" s="18" customFormat="1" ht="12.75">
      <c r="A61" s="132" t="s">
        <v>37</v>
      </c>
      <c r="B61" s="119" t="s">
        <v>38</v>
      </c>
      <c r="C61" s="120"/>
      <c r="D61" s="113">
        <f>C61*1</f>
        <v>0</v>
      </c>
    </row>
    <row r="62" spans="1:4" s="7" customFormat="1" ht="12.75">
      <c r="A62" s="28"/>
      <c r="B62" s="49"/>
      <c r="C62" s="45" t="s">
        <v>39</v>
      </c>
      <c r="D62" s="74">
        <f>SUM(D58:D61)</f>
        <v>0</v>
      </c>
    </row>
    <row r="63" spans="1:4" s="7" customFormat="1" ht="12.75">
      <c r="A63" s="81" t="s">
        <v>40</v>
      </c>
      <c r="B63" s="49"/>
      <c r="C63" s="53"/>
      <c r="D63" s="15"/>
    </row>
    <row r="64" spans="1:4" s="16" customFormat="1" ht="12.75">
      <c r="A64" s="133" t="s">
        <v>41</v>
      </c>
      <c r="B64" s="117" t="s">
        <v>32</v>
      </c>
      <c r="C64" s="118"/>
      <c r="D64" s="113">
        <f>C64*5</f>
        <v>0</v>
      </c>
    </row>
    <row r="65" spans="1:4" s="16" customFormat="1" ht="12.75">
      <c r="A65" s="133" t="s">
        <v>42</v>
      </c>
      <c r="B65" s="117" t="s">
        <v>34</v>
      </c>
      <c r="C65" s="118"/>
      <c r="D65" s="113">
        <f>C65*3</f>
        <v>0</v>
      </c>
    </row>
    <row r="66" spans="1:4" s="16" customFormat="1" ht="12.75">
      <c r="A66" s="134" t="s">
        <v>43</v>
      </c>
      <c r="B66" s="117" t="s">
        <v>34</v>
      </c>
      <c r="C66" s="118"/>
      <c r="D66" s="113">
        <f>C66*3</f>
        <v>0</v>
      </c>
    </row>
    <row r="67" spans="1:4" s="16" customFormat="1" ht="12.75">
      <c r="A67" s="28"/>
      <c r="B67" s="49"/>
      <c r="C67" s="45" t="s">
        <v>44</v>
      </c>
      <c r="D67" s="74">
        <f>SUM(D64:D66)</f>
        <v>0</v>
      </c>
    </row>
    <row r="68" spans="1:4" s="16" customFormat="1" ht="12.75">
      <c r="A68" s="82" t="s">
        <v>45</v>
      </c>
      <c r="B68" s="40"/>
      <c r="C68" s="45"/>
      <c r="D68" s="12"/>
    </row>
    <row r="69" spans="1:4" s="16" customFormat="1" ht="12.75">
      <c r="A69" s="133" t="s">
        <v>46</v>
      </c>
      <c r="B69" s="117" t="s">
        <v>47</v>
      </c>
      <c r="C69" s="118"/>
      <c r="D69" s="113">
        <f>C69*4</f>
        <v>0</v>
      </c>
    </row>
    <row r="70" spans="1:4" s="16" customFormat="1" ht="12.75">
      <c r="A70" s="133" t="s">
        <v>48</v>
      </c>
      <c r="B70" s="117" t="s">
        <v>34</v>
      </c>
      <c r="C70" s="118"/>
      <c r="D70" s="113">
        <f>C70*3</f>
        <v>0</v>
      </c>
    </row>
    <row r="71" spans="1:4" s="16" customFormat="1" ht="12.75">
      <c r="A71" s="133" t="s">
        <v>49</v>
      </c>
      <c r="B71" s="117" t="s">
        <v>36</v>
      </c>
      <c r="C71" s="118"/>
      <c r="D71" s="113">
        <f>C71*2</f>
        <v>0</v>
      </c>
    </row>
    <row r="72" spans="1:4" s="16" customFormat="1" ht="12.75">
      <c r="A72" s="133" t="s">
        <v>50</v>
      </c>
      <c r="B72" s="117" t="s">
        <v>38</v>
      </c>
      <c r="C72" s="118"/>
      <c r="D72" s="113">
        <f>C72*1</f>
        <v>0</v>
      </c>
    </row>
    <row r="73" spans="1:4" s="16" customFormat="1" ht="12.75">
      <c r="A73" s="135" t="s">
        <v>51</v>
      </c>
      <c r="B73" s="117" t="s">
        <v>36</v>
      </c>
      <c r="C73" s="118"/>
      <c r="D73" s="113">
        <f>C73*2</f>
        <v>0</v>
      </c>
    </row>
    <row r="74" spans="1:4" s="16" customFormat="1" ht="12.75">
      <c r="A74" s="136" t="s">
        <v>52</v>
      </c>
      <c r="B74" s="40"/>
      <c r="C74" s="47"/>
      <c r="D74" s="12"/>
    </row>
    <row r="75" spans="1:4" s="16" customFormat="1" ht="12.75">
      <c r="A75" s="137" t="s">
        <v>53</v>
      </c>
      <c r="B75" s="87" t="s">
        <v>54</v>
      </c>
      <c r="C75" s="88"/>
      <c r="D75" s="14">
        <f>C75*1.5</f>
        <v>0</v>
      </c>
    </row>
    <row r="76" spans="1:4" s="16" customFormat="1" ht="12.75">
      <c r="A76" s="28"/>
      <c r="B76" s="49"/>
      <c r="C76" s="45" t="s">
        <v>55</v>
      </c>
      <c r="D76" s="74">
        <f>SUM(D69:D75)</f>
        <v>0</v>
      </c>
    </row>
    <row r="77" spans="1:4" s="16" customFormat="1" ht="12.75">
      <c r="A77" s="28" t="s">
        <v>56</v>
      </c>
      <c r="B77" s="62"/>
      <c r="C77" s="66"/>
      <c r="D77" s="64">
        <f>IF(SUM(D62,D67,D76)&gt;10,10,SUM(D62,D67,D76))</f>
        <v>0</v>
      </c>
    </row>
    <row r="78" spans="1:4" s="16" customFormat="1" ht="12.75">
      <c r="A78" s="27"/>
      <c r="B78" s="40"/>
      <c r="C78" s="48"/>
      <c r="D78" s="12"/>
    </row>
    <row r="79" spans="1:4" s="7" customFormat="1" ht="12.75">
      <c r="A79" s="103" t="s">
        <v>122</v>
      </c>
      <c r="B79" s="70" t="s">
        <v>27</v>
      </c>
      <c r="C79" s="71" t="s">
        <v>57</v>
      </c>
      <c r="D79" s="116" t="s">
        <v>3</v>
      </c>
    </row>
    <row r="80" spans="1:4" s="7" customFormat="1" ht="12.75">
      <c r="A80" s="23" t="s">
        <v>58</v>
      </c>
      <c r="B80" s="110" t="s">
        <v>10</v>
      </c>
      <c r="C80" s="122"/>
      <c r="D80" s="113">
        <f>C80*4</f>
        <v>0</v>
      </c>
    </row>
    <row r="81" spans="1:4" s="7" customFormat="1" ht="12.75">
      <c r="A81" s="27"/>
      <c r="B81" s="110" t="s">
        <v>59</v>
      </c>
      <c r="C81" s="122"/>
      <c r="D81" s="113">
        <f>C81*0.3333</f>
        <v>0</v>
      </c>
    </row>
    <row r="82" spans="1:4" s="7" customFormat="1" ht="12.75">
      <c r="A82" s="23" t="s">
        <v>60</v>
      </c>
      <c r="B82" s="110" t="s">
        <v>61</v>
      </c>
      <c r="C82" s="122"/>
      <c r="D82" s="113">
        <f>C82*2.5</f>
        <v>0</v>
      </c>
    </row>
    <row r="83" spans="1:4" s="7" customFormat="1" ht="12.75">
      <c r="A83" s="27"/>
      <c r="B83" s="110" t="s">
        <v>62</v>
      </c>
      <c r="C83" s="122"/>
      <c r="D83" s="113">
        <f>C83*0.2083</f>
        <v>0</v>
      </c>
    </row>
    <row r="84" spans="1:4" s="7" customFormat="1" ht="12.75">
      <c r="A84" s="27" t="s">
        <v>63</v>
      </c>
      <c r="B84" s="110" t="s">
        <v>64</v>
      </c>
      <c r="C84" s="122"/>
      <c r="D84" s="113">
        <f>C84*1</f>
        <v>0</v>
      </c>
    </row>
    <row r="85" spans="1:4" s="7" customFormat="1" ht="12.75">
      <c r="A85" s="114" t="s">
        <v>65</v>
      </c>
      <c r="B85" s="110" t="s">
        <v>66</v>
      </c>
      <c r="C85" s="122"/>
      <c r="D85" s="113">
        <f>C85*0.0833</f>
        <v>0</v>
      </c>
    </row>
    <row r="86" spans="1:4" s="156" customFormat="1" ht="12.75">
      <c r="A86" s="159" t="s">
        <v>121</v>
      </c>
      <c r="B86" s="160"/>
      <c r="C86" s="158" t="s">
        <v>67</v>
      </c>
      <c r="D86" s="161">
        <f>IF(D84+D100&gt;5,5,(D84+D85))</f>
        <v>0</v>
      </c>
    </row>
    <row r="87" spans="1:4" ht="12.75">
      <c r="A87" s="28" t="s">
        <v>68</v>
      </c>
      <c r="B87" s="62"/>
      <c r="C87" s="67"/>
      <c r="D87" s="64">
        <f>IF(D80+D81+D82+D83+D86&gt;20,20,D80+D81+D82+D83+D86)</f>
        <v>0</v>
      </c>
    </row>
    <row r="88" spans="1:4" ht="12.75">
      <c r="A88" s="28"/>
      <c r="B88" s="44"/>
      <c r="C88" s="54"/>
      <c r="D88" s="12"/>
    </row>
    <row r="89" spans="1:4" s="7" customFormat="1" ht="12.75">
      <c r="A89" s="103" t="s">
        <v>124</v>
      </c>
      <c r="B89" s="70" t="s">
        <v>27</v>
      </c>
      <c r="C89" s="71" t="s">
        <v>69</v>
      </c>
      <c r="D89" s="116" t="s">
        <v>3</v>
      </c>
    </row>
    <row r="90" spans="1:4" ht="12.75">
      <c r="A90" s="31" t="s">
        <v>70</v>
      </c>
      <c r="B90" s="117" t="s">
        <v>71</v>
      </c>
      <c r="C90" s="122"/>
      <c r="D90" s="113">
        <f>IF(C90*0.1&gt;6,6,C90*0.1)</f>
        <v>0</v>
      </c>
    </row>
    <row r="91" spans="1:4" ht="12.75">
      <c r="A91" s="115" t="s">
        <v>72</v>
      </c>
      <c r="B91" s="117" t="s">
        <v>73</v>
      </c>
      <c r="C91" s="122"/>
      <c r="D91" s="123">
        <f>IF((C92*0.1)&gt;3,3,C92*0.1)</f>
        <v>0</v>
      </c>
    </row>
    <row r="92" spans="1:4" ht="12.75">
      <c r="A92" s="31"/>
      <c r="B92" s="44"/>
      <c r="C92" s="55">
        <f>C91/3</f>
        <v>0</v>
      </c>
      <c r="D92" s="12"/>
    </row>
    <row r="93" spans="1:4" ht="12.75">
      <c r="A93" s="83" t="s">
        <v>74</v>
      </c>
      <c r="B93" s="87" t="s">
        <v>38</v>
      </c>
      <c r="C93" s="89"/>
      <c r="D93" s="14">
        <f>C93*1</f>
        <v>0</v>
      </c>
    </row>
    <row r="94" spans="1:4" ht="12.75">
      <c r="A94" s="28" t="s">
        <v>75</v>
      </c>
      <c r="B94" s="62"/>
      <c r="C94" s="67"/>
      <c r="D94" s="68">
        <f>IF(SUM(D90,D91,D93)&gt;10,10,SUM(D90,D91,D93))</f>
        <v>0</v>
      </c>
    </row>
    <row r="95" spans="2:4" ht="12.75">
      <c r="B95" s="44"/>
      <c r="C95" s="54"/>
      <c r="D95" s="12"/>
    </row>
    <row r="96" spans="1:4" s="7" customFormat="1" ht="12.75">
      <c r="A96" s="103" t="s">
        <v>125</v>
      </c>
      <c r="B96" s="70" t="s">
        <v>27</v>
      </c>
      <c r="C96" s="71" t="s">
        <v>76</v>
      </c>
      <c r="D96" s="72" t="s">
        <v>3</v>
      </c>
    </row>
    <row r="97" spans="1:4" ht="12.75">
      <c r="A97" s="162" t="s">
        <v>126</v>
      </c>
      <c r="B97" s="44"/>
      <c r="C97" s="54"/>
      <c r="D97" s="12"/>
    </row>
    <row r="98" spans="1:4" s="19" customFormat="1" ht="12.75">
      <c r="A98" s="84" t="s">
        <v>77</v>
      </c>
      <c r="B98" s="10"/>
      <c r="C98" s="9"/>
      <c r="D98" s="12"/>
    </row>
    <row r="99" spans="1:4" s="19" customFormat="1" ht="12.75">
      <c r="A99" s="134" t="s">
        <v>78</v>
      </c>
      <c r="B99" s="117" t="s">
        <v>79</v>
      </c>
      <c r="C99" s="124"/>
      <c r="D99" s="125">
        <f>C99*1</f>
        <v>0</v>
      </c>
    </row>
    <row r="100" spans="1:4" s="19" customFormat="1" ht="12.75">
      <c r="A100" s="138" t="s">
        <v>80</v>
      </c>
      <c r="B100" s="108" t="s">
        <v>81</v>
      </c>
      <c r="C100" s="126"/>
      <c r="D100" s="113">
        <f>C100*0.5</f>
        <v>0</v>
      </c>
    </row>
    <row r="101" spans="1:4" s="19" customFormat="1" ht="12.75">
      <c r="A101" s="139" t="s">
        <v>82</v>
      </c>
      <c r="B101" s="109" t="s">
        <v>83</v>
      </c>
      <c r="C101" s="126"/>
      <c r="D101" s="113">
        <f>C101*0.4</f>
        <v>0</v>
      </c>
    </row>
    <row r="102" spans="1:4" s="19" customFormat="1" ht="12.75">
      <c r="A102" s="140" t="s">
        <v>84</v>
      </c>
      <c r="B102" s="109" t="s">
        <v>85</v>
      </c>
      <c r="C102" s="126"/>
      <c r="D102" s="113">
        <f>C102*0.3</f>
        <v>0</v>
      </c>
    </row>
    <row r="103" spans="1:4" s="19" customFormat="1" ht="12.75">
      <c r="A103" s="140" t="s">
        <v>86</v>
      </c>
      <c r="B103" s="109" t="s">
        <v>87</v>
      </c>
      <c r="C103" s="126"/>
      <c r="D103" s="113">
        <f>C103*0.2</f>
        <v>0</v>
      </c>
    </row>
    <row r="104" spans="1:4" s="19" customFormat="1" ht="12.75">
      <c r="A104" s="140" t="s">
        <v>88</v>
      </c>
      <c r="B104" s="109" t="s">
        <v>89</v>
      </c>
      <c r="C104" s="126"/>
      <c r="D104" s="113">
        <f>C104*0.1</f>
        <v>0</v>
      </c>
    </row>
    <row r="105" spans="1:4" s="19" customFormat="1" ht="12.75">
      <c r="A105" s="25"/>
      <c r="B105" s="10"/>
      <c r="C105" s="9"/>
      <c r="D105" s="38"/>
    </row>
    <row r="106" spans="1:4" s="19" customFormat="1" ht="12.75">
      <c r="A106" s="82" t="s">
        <v>90</v>
      </c>
      <c r="B106" s="10"/>
      <c r="C106" s="9"/>
      <c r="D106" s="12"/>
    </row>
    <row r="107" spans="1:4" s="19" customFormat="1" ht="12.75">
      <c r="A107" s="141" t="s">
        <v>91</v>
      </c>
      <c r="B107" s="110" t="s">
        <v>87</v>
      </c>
      <c r="C107" s="124"/>
      <c r="D107" s="113">
        <f>C107*0.2</f>
        <v>0</v>
      </c>
    </row>
    <row r="108" spans="1:4" s="19" customFormat="1" ht="12.75">
      <c r="A108" s="142" t="s">
        <v>92</v>
      </c>
      <c r="B108" s="117" t="s">
        <v>89</v>
      </c>
      <c r="C108" s="127"/>
      <c r="D108" s="113">
        <f>C108*0.1</f>
        <v>0</v>
      </c>
    </row>
    <row r="109" spans="1:4" s="19" customFormat="1" ht="12.75">
      <c r="A109" s="143" t="s">
        <v>93</v>
      </c>
      <c r="B109" s="110" t="s">
        <v>94</v>
      </c>
      <c r="C109" s="126"/>
      <c r="D109" s="113">
        <f>C109*0.05</f>
        <v>0</v>
      </c>
    </row>
    <row r="110" spans="1:4" s="19" customFormat="1" ht="12.75">
      <c r="A110" s="28"/>
      <c r="B110" s="56"/>
      <c r="C110" s="57" t="s">
        <v>95</v>
      </c>
      <c r="D110" s="73">
        <f>IF(SUM(D99:D109)&gt;8,8,SUM(D99:D109))</f>
        <v>0</v>
      </c>
    </row>
    <row r="111" spans="1:4" s="19" customFormat="1" ht="12.75">
      <c r="A111" s="85"/>
      <c r="B111" s="10"/>
      <c r="C111" s="9"/>
      <c r="D111" s="39"/>
    </row>
    <row r="112" spans="1:4" s="19" customFormat="1" ht="12.75">
      <c r="A112" s="27" t="s">
        <v>96</v>
      </c>
      <c r="B112" s="110" t="s">
        <v>97</v>
      </c>
      <c r="C112" s="128"/>
      <c r="D112" s="75"/>
    </row>
    <row r="113" spans="1:4" s="19" customFormat="1" ht="12.75">
      <c r="A113" s="92" t="s">
        <v>105</v>
      </c>
      <c r="B113" s="10"/>
      <c r="C113" s="9"/>
      <c r="D113" s="39"/>
    </row>
    <row r="114" spans="1:4" s="19" customFormat="1" ht="12.75">
      <c r="A114" s="93" t="s">
        <v>106</v>
      </c>
      <c r="B114" s="10"/>
      <c r="C114" s="9"/>
      <c r="D114" s="39"/>
    </row>
    <row r="115" spans="1:4" s="19" customFormat="1" ht="12.75">
      <c r="A115" s="33"/>
      <c r="B115" s="10"/>
      <c r="C115" s="9"/>
      <c r="D115" s="39"/>
    </row>
    <row r="116" spans="1:4" s="19" customFormat="1" ht="12.75">
      <c r="A116" s="32" t="s">
        <v>98</v>
      </c>
      <c r="B116" s="110" t="s">
        <v>97</v>
      </c>
      <c r="C116" s="128"/>
      <c r="D116" s="73"/>
    </row>
    <row r="117" spans="1:4" s="19" customFormat="1" ht="12.75">
      <c r="A117" s="144" t="s">
        <v>107</v>
      </c>
      <c r="B117" s="10"/>
      <c r="C117" s="9"/>
      <c r="D117" s="39"/>
    </row>
    <row r="118" spans="1:4" s="19" customFormat="1" ht="12.75">
      <c r="A118" s="144" t="s">
        <v>108</v>
      </c>
      <c r="B118" s="10"/>
      <c r="C118" s="9"/>
      <c r="D118" s="39"/>
    </row>
    <row r="119" spans="1:4" s="19" customFormat="1" ht="12.75">
      <c r="A119" s="144" t="s">
        <v>109</v>
      </c>
      <c r="B119" s="10"/>
      <c r="C119" s="9"/>
      <c r="D119" s="39"/>
    </row>
    <row r="120" spans="1:4" s="19" customFormat="1" ht="12.75">
      <c r="A120" s="33"/>
      <c r="B120" s="10"/>
      <c r="C120" s="9"/>
      <c r="D120" s="39"/>
    </row>
    <row r="121" spans="1:4" s="19" customFormat="1" ht="12.75">
      <c r="A121" s="32" t="s">
        <v>99</v>
      </c>
      <c r="B121" s="110" t="s">
        <v>100</v>
      </c>
      <c r="C121" s="128"/>
      <c r="D121" s="73">
        <f>C121*1.5</f>
        <v>0</v>
      </c>
    </row>
    <row r="122" spans="1:4" s="19" customFormat="1" ht="12.75">
      <c r="A122" s="33"/>
      <c r="B122" s="10"/>
      <c r="C122" s="9"/>
      <c r="D122" s="39"/>
    </row>
    <row r="123" spans="1:4" s="19" customFormat="1" ht="12.75">
      <c r="A123" s="32" t="s">
        <v>101</v>
      </c>
      <c r="B123" s="146" t="s">
        <v>115</v>
      </c>
      <c r="C123" s="128"/>
      <c r="D123" s="73">
        <f>C123*0.5</f>
        <v>0</v>
      </c>
    </row>
    <row r="124" spans="1:4" s="19" customFormat="1" ht="12.75">
      <c r="A124" s="33"/>
      <c r="B124" s="90"/>
      <c r="C124" s="91"/>
      <c r="D124" s="39"/>
    </row>
    <row r="125" spans="1:4" s="19" customFormat="1" ht="12.75">
      <c r="A125" s="32" t="s">
        <v>102</v>
      </c>
      <c r="B125" s="110" t="s">
        <v>111</v>
      </c>
      <c r="C125" s="128"/>
      <c r="D125" s="95">
        <f>C125*0.1</f>
        <v>0</v>
      </c>
    </row>
    <row r="126" spans="1:4" s="19" customFormat="1" ht="12.75">
      <c r="A126" s="33"/>
      <c r="B126" s="10"/>
      <c r="C126" s="9"/>
      <c r="D126" s="39"/>
    </row>
    <row r="127" spans="1:4" s="19" customFormat="1" ht="12.75">
      <c r="A127" s="33"/>
      <c r="B127" s="10"/>
      <c r="C127" s="9"/>
      <c r="D127" s="39"/>
    </row>
    <row r="128" spans="1:4" s="19" customFormat="1" ht="12.75">
      <c r="A128" s="28" t="s">
        <v>103</v>
      </c>
      <c r="B128" s="59"/>
      <c r="C128" s="60"/>
      <c r="D128" s="69">
        <f>IF(SUM(D110,D112,D116,D121,D123,D125)&gt;15,15,SUM(D110,D112,D116,D121,D123,D125))</f>
        <v>0</v>
      </c>
    </row>
    <row r="129" spans="1:4" s="19" customFormat="1" ht="12.75">
      <c r="A129" s="34"/>
      <c r="B129" s="10"/>
      <c r="C129" s="58"/>
      <c r="D129" s="39"/>
    </row>
    <row r="130" spans="1:4" ht="12.75">
      <c r="A130" s="20"/>
      <c r="B130" s="97"/>
      <c r="C130" s="96"/>
      <c r="D130" s="98"/>
    </row>
    <row r="131" spans="1:4" ht="15.75">
      <c r="A131" s="21"/>
      <c r="B131" s="99" t="s">
        <v>104</v>
      </c>
      <c r="C131" s="100"/>
      <c r="D131" s="101">
        <f>SUM(D32,D49,D53,D77,D87,D94,D128)</f>
        <v>0</v>
      </c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</sheetData>
  <sheetProtection/>
  <printOptions/>
  <pageMargins left="0.47" right="0.74" top="1.3385826771653544" bottom="1.141732283464567" header="0" footer="0"/>
  <pageSetup horizontalDpi="1200" verticalDpi="1200" orientation="portrait" paperSize="9" scale="75" r:id="rId2"/>
  <headerFooter alignWithMargins="0">
    <oddHeader>&amp;L&amp;G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CONCURSO 2010</dc:title>
  <dc:subject/>
  <dc:creator>ANPE</dc:creator>
  <cp:keywords/>
  <dc:description/>
  <cp:lastModifiedBy>Anpe Madrid</cp:lastModifiedBy>
  <cp:lastPrinted>2023-11-14T16:50:14Z</cp:lastPrinted>
  <dcterms:created xsi:type="dcterms:W3CDTF">2016-08-11T08:28:27Z</dcterms:created>
  <dcterms:modified xsi:type="dcterms:W3CDTF">2023-11-14T17:35:26Z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PE">
    <vt:lpwstr>CREADOR</vt:lpwstr>
  </property>
</Properties>
</file>